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Ventilation" sheetId="1" r:id="rId4"/>
  </sheets>
</workbook>
</file>

<file path=xl/sharedStrings.xml><?xml version="1.0" encoding="utf-8"?>
<sst xmlns="http://schemas.openxmlformats.org/spreadsheetml/2006/main" uniqueCount="20">
  <si>
    <t xml:space="preserve">Financial calculation of a retrofit </t>
  </si>
  <si>
    <t>Old system</t>
  </si>
  <si>
    <t>Lifetime (y)</t>
  </si>
  <si>
    <t>Age (y)</t>
  </si>
  <si>
    <t>NPV</t>
  </si>
  <si>
    <t>Discounted savings</t>
  </si>
  <si>
    <t>Replace value ($)</t>
  </si>
  <si>
    <t>Residual value ($)</t>
  </si>
  <si>
    <t>Consumption (kW)</t>
  </si>
  <si>
    <t>Hour per year</t>
  </si>
  <si>
    <t>Tariff (avg. $/kWh)</t>
  </si>
  <si>
    <t>Energy cost ($/y)</t>
  </si>
  <si>
    <t>New system</t>
  </si>
  <si>
    <t>Cost ($)</t>
  </si>
  <si>
    <t>Net investment</t>
  </si>
  <si>
    <t>Consumption (% of old)</t>
  </si>
  <si>
    <t>Savings ($/y)</t>
  </si>
  <si>
    <t>Ratio ResidValue/savings</t>
  </si>
  <si>
    <t>Discount value per year</t>
  </si>
  <si>
    <t>Savings to Investment Ratio (SIR)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</si>
</sst>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[$CHF]&quot; &quot;#,##0;[$CHF]&quot; -&quot;#,##0"/>
    <numFmt numFmtId="60" formatCode="0.0"/>
  </numFmts>
  <fonts count="6">
    <font>
      <sz val="10"/>
      <color indexed="8"/>
      <name val="Arial"/>
    </font>
    <font>
      <sz val="12"/>
      <color indexed="8"/>
      <name val="Times New Roman"/>
    </font>
    <font>
      <sz val="12"/>
      <color indexed="8"/>
      <name val="Helvetica Neue"/>
    </font>
    <font>
      <sz val="13"/>
      <color indexed="8"/>
      <name val="Arial"/>
    </font>
    <font>
      <sz val="20"/>
      <color indexed="8"/>
      <name val="Arial"/>
    </font>
    <font>
      <sz val="14"/>
      <color indexed="11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4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5" fillId="2" borderId="1" applyNumberFormat="1" applyFont="1" applyFill="1" applyBorder="1" applyAlignment="1" applyProtection="0">
      <alignment vertical="bottom"/>
    </xf>
    <xf numFmtId="1" fontId="5" fillId="2" borderId="1" applyNumberFormat="1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1" fontId="0" fillId="2" borderId="1" applyNumberFormat="1" applyFont="1" applyFill="1" applyBorder="1" applyAlignment="1" applyProtection="0">
      <alignment vertical="bottom"/>
    </xf>
    <xf numFmtId="3" fontId="0" fillId="2" borderId="1" applyNumberFormat="1" applyFont="1" applyFill="1" applyBorder="1" applyAlignment="1" applyProtection="0">
      <alignment vertical="bottom"/>
    </xf>
    <xf numFmtId="59" fontId="0" fillId="2" borderId="1" applyNumberFormat="1" applyFont="1" applyFill="1" applyBorder="1" applyAlignment="1" applyProtection="0">
      <alignment vertical="bottom"/>
    </xf>
    <xf numFmtId="9" fontId="0" fillId="2" borderId="1" applyNumberFormat="1" applyFont="1" applyFill="1" applyBorder="1" applyAlignment="1" applyProtection="0">
      <alignment vertical="bottom"/>
    </xf>
    <xf numFmtId="60" fontId="0" fillId="2" borderId="1" applyNumberFormat="1" applyFont="1" applyFill="1" applyBorder="1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3399ff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H27"/>
  <sheetViews>
    <sheetView workbookViewId="0" showGridLines="0" defaultGridColor="1"/>
  </sheetViews>
  <sheetFormatPr defaultColWidth="8.83333" defaultRowHeight="12.8" customHeight="1" outlineLevelRow="0" outlineLevelCol="0"/>
  <cols>
    <col min="1" max="1" width="29.1719" style="1" customWidth="1"/>
    <col min="2" max="3" width="11.5" style="1" customWidth="1"/>
    <col min="4" max="4" width="16.8516" style="1" customWidth="1"/>
    <col min="5" max="7" width="11.5" style="1" customWidth="1"/>
    <col min="8" max="8" width="15.5" style="1" customWidth="1"/>
    <col min="9" max="16384" width="8.85156" style="1" customWidth="1"/>
  </cols>
  <sheetData>
    <row r="1" ht="25.3" customHeight="1">
      <c r="A1" t="s" s="2">
        <v>0</v>
      </c>
      <c r="B1" s="3"/>
      <c r="C1" s="3"/>
      <c r="D1" s="3"/>
      <c r="E1" s="3"/>
      <c r="F1" s="3"/>
      <c r="G1" s="3"/>
      <c r="H1" s="3"/>
    </row>
    <row r="2" ht="13.65" customHeight="1">
      <c r="A2" s="3"/>
      <c r="B2" s="3"/>
      <c r="C2" s="3"/>
      <c r="D2" s="3"/>
      <c r="E2" s="3"/>
      <c r="F2" s="3"/>
      <c r="G2" s="3"/>
      <c r="H2" s="3"/>
    </row>
    <row r="3" ht="18.5" customHeight="1">
      <c r="A3" t="s" s="4">
        <v>1</v>
      </c>
      <c r="B3" s="3"/>
      <c r="C3" s="3"/>
      <c r="D3" s="5"/>
      <c r="E3" s="3"/>
      <c r="F3" s="3"/>
      <c r="G3" s="3"/>
      <c r="H3" s="3"/>
    </row>
    <row r="4" ht="13.65" customHeight="1">
      <c r="A4" t="s" s="6">
        <v>2</v>
      </c>
      <c r="B4" s="7">
        <v>20</v>
      </c>
      <c r="C4" s="3"/>
      <c r="D4" s="3"/>
      <c r="E4" s="3"/>
      <c r="F4" s="3"/>
      <c r="G4" s="3"/>
      <c r="H4" s="3"/>
    </row>
    <row r="5" ht="13.65" customHeight="1">
      <c r="A5" t="s" s="6">
        <v>3</v>
      </c>
      <c r="B5" s="7">
        <v>17</v>
      </c>
      <c r="C5" s="3"/>
      <c r="D5" s="3"/>
      <c r="E5" s="3"/>
      <c r="F5" t="s" s="6">
        <v>4</v>
      </c>
      <c r="G5" s="3"/>
      <c r="H5" t="s" s="6">
        <v>5</v>
      </c>
    </row>
    <row r="6" ht="13.65" customHeight="1">
      <c r="A6" t="s" s="6">
        <v>6</v>
      </c>
      <c r="B6" s="8">
        <v>20000</v>
      </c>
      <c r="C6" s="3"/>
      <c r="D6" s="3"/>
      <c r="E6" s="3"/>
      <c r="F6" s="7">
        <v>1</v>
      </c>
      <c r="G6" s="8">
        <f>B22</f>
        <v>2475</v>
      </c>
      <c r="H6" s="8">
        <f>G6*(1-$B$24)</f>
        <v>2227.5</v>
      </c>
    </row>
    <row r="7" ht="13.65" customHeight="1">
      <c r="A7" t="s" s="6">
        <v>7</v>
      </c>
      <c r="B7" s="8">
        <f>B6*(B4-B5)/B4</f>
        <v>3000</v>
      </c>
      <c r="C7" s="3"/>
      <c r="D7" s="9"/>
      <c r="E7" s="3"/>
      <c r="F7" s="7">
        <v>2</v>
      </c>
      <c r="G7" s="8">
        <f>G6</f>
        <v>2475</v>
      </c>
      <c r="H7" s="8">
        <f>H6*(1-$B$24)</f>
        <v>2004.75</v>
      </c>
    </row>
    <row r="8" ht="13.65" customHeight="1">
      <c r="A8" s="3"/>
      <c r="B8" s="3"/>
      <c r="C8" s="3"/>
      <c r="D8" s="3"/>
      <c r="E8" s="3"/>
      <c r="F8" s="7">
        <v>3</v>
      </c>
      <c r="G8" s="8">
        <f>G7</f>
        <v>2475</v>
      </c>
      <c r="H8" s="8">
        <f>H7*(1-$B$24)</f>
        <v>1804.275</v>
      </c>
    </row>
    <row r="9" ht="13.65" customHeight="1">
      <c r="A9" t="s" s="6">
        <v>8</v>
      </c>
      <c r="B9" s="7">
        <v>10</v>
      </c>
      <c r="C9" s="3"/>
      <c r="D9" s="3"/>
      <c r="E9" s="3"/>
      <c r="F9" s="7">
        <v>4</v>
      </c>
      <c r="G9" s="8">
        <f>G8</f>
        <v>2475</v>
      </c>
      <c r="H9" s="8">
        <f>H8*(1-$B$24)</f>
        <v>1623.8475</v>
      </c>
    </row>
    <row r="10" ht="13.65" customHeight="1">
      <c r="A10" t="s" s="6">
        <v>9</v>
      </c>
      <c r="B10" s="8">
        <v>5000</v>
      </c>
      <c r="C10" s="3"/>
      <c r="D10" s="3"/>
      <c r="E10" s="3"/>
      <c r="F10" s="7">
        <v>5</v>
      </c>
      <c r="G10" s="8">
        <f>G9</f>
        <v>2475</v>
      </c>
      <c r="H10" s="8">
        <f>H9*(1-$B$24)</f>
        <v>1461.46275</v>
      </c>
    </row>
    <row r="11" ht="13.65" customHeight="1">
      <c r="A11" t="s" s="6">
        <v>10</v>
      </c>
      <c r="B11" s="7">
        <v>0.15</v>
      </c>
      <c r="C11" s="3"/>
      <c r="D11" s="3"/>
      <c r="E11" s="3"/>
      <c r="F11" s="7">
        <v>6</v>
      </c>
      <c r="G11" s="8">
        <f>G10</f>
        <v>2475</v>
      </c>
      <c r="H11" s="8">
        <f>H10*(1-$B$24)</f>
        <v>1315.316475</v>
      </c>
    </row>
    <row r="12" ht="13.65" customHeight="1">
      <c r="A12" t="s" s="6">
        <v>11</v>
      </c>
      <c r="B12" s="8">
        <f>B10*B9*B11</f>
        <v>7500</v>
      </c>
      <c r="C12" s="3"/>
      <c r="D12" s="3"/>
      <c r="E12" s="3"/>
      <c r="F12" s="7">
        <v>7</v>
      </c>
      <c r="G12" s="8">
        <f>G11</f>
        <v>2475</v>
      </c>
      <c r="H12" s="8">
        <f>H11*(1-$B$24)</f>
        <v>1183.7848275</v>
      </c>
    </row>
    <row r="13" ht="13.65" customHeight="1">
      <c r="A13" s="3"/>
      <c r="B13" s="3"/>
      <c r="C13" s="3"/>
      <c r="D13" s="3"/>
      <c r="E13" s="3"/>
      <c r="F13" s="7">
        <v>8</v>
      </c>
      <c r="G13" s="8">
        <f>G12</f>
        <v>2475</v>
      </c>
      <c r="H13" s="8">
        <f>H12*(1-$B$24)</f>
        <v>1065.40634475</v>
      </c>
    </row>
    <row r="14" ht="18.5" customHeight="1">
      <c r="A14" t="s" s="4">
        <v>12</v>
      </c>
      <c r="B14" s="3"/>
      <c r="C14" s="3"/>
      <c r="D14" s="3"/>
      <c r="E14" s="3"/>
      <c r="F14" s="7">
        <v>9</v>
      </c>
      <c r="G14" s="8">
        <f>G13</f>
        <v>2475</v>
      </c>
      <c r="H14" s="8">
        <f>H13*(1-$B$24)</f>
        <v>958.865710275</v>
      </c>
    </row>
    <row r="15" ht="13.65" customHeight="1">
      <c r="A15" t="s" s="6">
        <f>A4</f>
        <v>2</v>
      </c>
      <c r="B15" s="7">
        <v>20</v>
      </c>
      <c r="C15" s="3"/>
      <c r="D15" s="3"/>
      <c r="E15" s="3"/>
      <c r="F15" s="7">
        <v>10</v>
      </c>
      <c r="G15" s="8">
        <f>G14</f>
        <v>2475</v>
      </c>
      <c r="H15" s="8">
        <f>H14*(1-$B$24)</f>
        <v>862.9791392475</v>
      </c>
    </row>
    <row r="16" ht="13.65" customHeight="1">
      <c r="A16" t="s" s="6">
        <v>13</v>
      </c>
      <c r="B16" s="8">
        <v>22000</v>
      </c>
      <c r="C16" s="3"/>
      <c r="D16" s="3"/>
      <c r="E16" s="3"/>
      <c r="F16" s="7">
        <v>11</v>
      </c>
      <c r="G16" s="8">
        <f>G15</f>
        <v>2475</v>
      </c>
      <c r="H16" s="8">
        <f>H15*(1-$B$24)</f>
        <v>776.681225322750</v>
      </c>
    </row>
    <row r="17" ht="13.65" customHeight="1">
      <c r="A17" t="s" s="6">
        <v>14</v>
      </c>
      <c r="B17" s="8">
        <f>B16-B6+B7</f>
        <v>5000</v>
      </c>
      <c r="C17" s="3"/>
      <c r="D17" s="3"/>
      <c r="E17" s="3"/>
      <c r="F17" s="7">
        <v>12</v>
      </c>
      <c r="G17" s="8">
        <f>G16</f>
        <v>2475</v>
      </c>
      <c r="H17" s="8">
        <f>H16*(1-$B$24)</f>
        <v>699.013102790475</v>
      </c>
    </row>
    <row r="18" ht="13.65" customHeight="1">
      <c r="A18" t="s" s="6">
        <v>15</v>
      </c>
      <c r="B18" s="10">
        <f>1-33%</f>
        <v>0.67</v>
      </c>
      <c r="C18" s="3"/>
      <c r="D18" s="3"/>
      <c r="E18" s="3"/>
      <c r="F18" s="7">
        <v>13</v>
      </c>
      <c r="G18" s="8">
        <f>G17</f>
        <v>2475</v>
      </c>
      <c r="H18" s="8">
        <f>H17*(1-$B$24)</f>
        <v>629.111792511428</v>
      </c>
    </row>
    <row r="19" ht="13.65" customHeight="1">
      <c r="A19" t="s" s="6">
        <f>A9</f>
        <v>8</v>
      </c>
      <c r="B19" s="7">
        <f>B18*B9</f>
        <v>6.7</v>
      </c>
      <c r="C19" s="3"/>
      <c r="D19" s="3"/>
      <c r="E19" s="3"/>
      <c r="F19" s="7">
        <v>14</v>
      </c>
      <c r="G19" s="8">
        <f>G18</f>
        <v>2475</v>
      </c>
      <c r="H19" s="8">
        <f>H18*(1-$B$24)</f>
        <v>566.200613260285</v>
      </c>
    </row>
    <row r="20" ht="13.65" customHeight="1">
      <c r="A20" t="s" s="6">
        <f>A12</f>
        <v>11</v>
      </c>
      <c r="B20" s="8">
        <f>B19*B10*B11</f>
        <v>5025</v>
      </c>
      <c r="C20" s="3"/>
      <c r="D20" s="3"/>
      <c r="E20" s="3"/>
      <c r="F20" s="7">
        <v>15</v>
      </c>
      <c r="G20" s="8">
        <f>G19</f>
        <v>2475</v>
      </c>
      <c r="H20" s="8">
        <f>H19*(1-$B$24)</f>
        <v>509.580551934257</v>
      </c>
    </row>
    <row r="21" ht="13.65" customHeight="1">
      <c r="A21" s="3"/>
      <c r="B21" s="3"/>
      <c r="C21" s="3"/>
      <c r="D21" s="3"/>
      <c r="E21" s="3"/>
      <c r="F21" s="7">
        <v>16</v>
      </c>
      <c r="G21" s="8">
        <f>G20</f>
        <v>2475</v>
      </c>
      <c r="H21" s="8">
        <f>H20*(1-$B$24)</f>
        <v>458.622496740831</v>
      </c>
    </row>
    <row r="22" ht="13.65" customHeight="1">
      <c r="A22" t="s" s="6">
        <v>16</v>
      </c>
      <c r="B22" s="8">
        <f>B12-B20</f>
        <v>2475</v>
      </c>
      <c r="C22" s="3"/>
      <c r="D22" s="3"/>
      <c r="E22" s="3"/>
      <c r="F22" s="7">
        <v>17</v>
      </c>
      <c r="G22" s="8">
        <f>G21</f>
        <v>2475</v>
      </c>
      <c r="H22" s="8">
        <f>H21*(1-$B$24)</f>
        <v>412.760247066748</v>
      </c>
    </row>
    <row r="23" ht="13.65" customHeight="1">
      <c r="A23" t="s" s="6">
        <v>17</v>
      </c>
      <c r="B23" s="11">
        <f>B7/B22</f>
        <v>1.21212121212121</v>
      </c>
      <c r="C23" s="3"/>
      <c r="D23" s="3"/>
      <c r="E23" s="3"/>
      <c r="F23" s="7">
        <v>18</v>
      </c>
      <c r="G23" s="8">
        <f>G22</f>
        <v>2475</v>
      </c>
      <c r="H23" s="8">
        <f>H22*(1-$B$24)</f>
        <v>371.484222360073</v>
      </c>
    </row>
    <row r="24" ht="13.65" customHeight="1">
      <c r="A24" t="s" s="6">
        <v>18</v>
      </c>
      <c r="B24" s="10">
        <v>0.1</v>
      </c>
      <c r="C24" s="3"/>
      <c r="D24" s="3"/>
      <c r="E24" s="3"/>
      <c r="F24" s="7">
        <v>19</v>
      </c>
      <c r="G24" s="8">
        <f>G23</f>
        <v>2475</v>
      </c>
      <c r="H24" s="8">
        <f>H23*(1-$B$24)</f>
        <v>334.335800124066</v>
      </c>
    </row>
    <row r="25" ht="13.65" customHeight="1">
      <c r="A25" t="s" s="6">
        <v>5</v>
      </c>
      <c r="B25" s="8">
        <f>H27</f>
        <v>19566.8800189951</v>
      </c>
      <c r="C25" s="3"/>
      <c r="D25" s="8">
        <f>20*B22</f>
        <v>49500</v>
      </c>
      <c r="E25" s="3"/>
      <c r="F25" s="7">
        <v>20</v>
      </c>
      <c r="G25" s="8">
        <f>G24</f>
        <v>2475</v>
      </c>
      <c r="H25" s="8">
        <f>H24*(1-$B$24)</f>
        <v>300.902220111659</v>
      </c>
    </row>
    <row r="26" ht="13.65" customHeight="1">
      <c r="A26" t="s" s="6">
        <v>19</v>
      </c>
      <c r="B26" s="11">
        <f>B25/B17</f>
        <v>3.91337600379902</v>
      </c>
      <c r="C26" s="3"/>
      <c r="D26" s="3"/>
      <c r="E26" s="3"/>
      <c r="F26" s="3"/>
      <c r="G26" s="3"/>
      <c r="H26" s="3"/>
    </row>
    <row r="27" ht="13.65" customHeight="1">
      <c r="A27" s="3"/>
      <c r="B27" s="3"/>
      <c r="C27" s="3"/>
      <c r="D27" s="3"/>
      <c r="E27" s="3"/>
      <c r="F27" s="3"/>
      <c r="G27" s="3"/>
      <c r="H27" s="8">
        <f>SUM(H6:H25)</f>
        <v>19566.8800189951</v>
      </c>
    </row>
  </sheetData>
  <conditionalFormatting sqref="D7">
    <cfRule type="cellIs" dxfId="0" priority="1" operator="lessThan" stopIfTrue="1">
      <formula>0</formula>
    </cfRule>
  </conditionalFormatting>
  <pageMargins left="0.7875" right="0.7875" top="1.05278" bottom="1.05278" header="0.7875" footer="0.7875"/>
  <pageSetup firstPageNumber="1" fitToHeight="1" fitToWidth="1" scale="100" useFirstPageNumber="0" orientation="portrait" pageOrder="downThenOver"/>
  <headerFooter>
    <oddHeader>&amp;C&amp;"Times New Roman,Regular"&amp;12&amp;K000000Ventilation</oddHead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